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ffman\Desktop\"/>
    </mc:Choice>
  </mc:AlternateContent>
  <bookViews>
    <workbookView xWindow="0" yWindow="0" windowWidth="15300" windowHeight="7395"/>
  </bookViews>
  <sheets>
    <sheet name="GEX Form 100-269(a) Rev. B" sheetId="3" r:id="rId1"/>
    <sheet name="GEX Form 100-269(b) Rev. B" sheetId="4" r:id="rId2"/>
    <sheet name="GEX Form 100-269(c) Rev. B" sheetId="5" r:id="rId3"/>
  </sheets>
  <definedNames>
    <definedName name="_xlnm.Print_Area" localSheetId="0">'GEX Form 100-269(a) Rev. B'!$B$1:$M$41</definedName>
    <definedName name="_xlnm.Print_Area" localSheetId="1">'GEX Form 100-269(b) Rev. B'!$B$1:$M$24</definedName>
    <definedName name="_xlnm.Print_Area" localSheetId="2">'GEX Form 100-269(c) Rev. B'!$B$1:$M$41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3" l="1"/>
  <c r="I12" i="3"/>
  <c r="I11" i="3"/>
  <c r="I5" i="3"/>
  <c r="I6" i="3"/>
  <c r="I7" i="3"/>
  <c r="M4" i="3"/>
  <c r="L25" i="5" l="1"/>
  <c r="H25" i="5"/>
  <c r="L24" i="5"/>
  <c r="L28" i="5" s="1"/>
  <c r="H24" i="5"/>
  <c r="H28" i="5" s="1"/>
  <c r="M13" i="5"/>
  <c r="K13" i="5"/>
  <c r="J13" i="5"/>
  <c r="K12" i="5"/>
  <c r="J12" i="5"/>
  <c r="M12" i="5" s="1"/>
  <c r="K11" i="5"/>
  <c r="J11" i="5"/>
  <c r="M11" i="5" s="1"/>
  <c r="M10" i="5"/>
  <c r="K10" i="5"/>
  <c r="J10" i="5"/>
  <c r="M7" i="5"/>
  <c r="K7" i="5"/>
  <c r="J7" i="5"/>
  <c r="K6" i="5"/>
  <c r="J6" i="5"/>
  <c r="M6" i="5" s="1"/>
  <c r="K5" i="5"/>
  <c r="J5" i="5"/>
  <c r="M5" i="5" s="1"/>
  <c r="K4" i="5"/>
  <c r="J4" i="5"/>
  <c r="M4" i="5" s="1"/>
  <c r="K13" i="4" l="1"/>
  <c r="J13" i="4"/>
  <c r="K12" i="4"/>
  <c r="J12" i="4"/>
  <c r="K11" i="4"/>
  <c r="J11" i="4"/>
  <c r="M11" i="4" s="1"/>
  <c r="K10" i="4"/>
  <c r="J10" i="4"/>
  <c r="K7" i="4"/>
  <c r="J7" i="4"/>
  <c r="K6" i="4"/>
  <c r="K5" i="4"/>
  <c r="J5" i="4"/>
  <c r="M5" i="4" s="1"/>
  <c r="K4" i="4"/>
  <c r="J4" i="4"/>
  <c r="M4" i="4" s="1"/>
  <c r="K13" i="3"/>
  <c r="J13" i="3"/>
  <c r="K12" i="3"/>
  <c r="K11" i="3"/>
  <c r="J11" i="3"/>
  <c r="M11" i="3" s="1"/>
  <c r="K10" i="3"/>
  <c r="J10" i="3"/>
  <c r="M10" i="3" s="1"/>
  <c r="K7" i="3"/>
  <c r="J7" i="3"/>
  <c r="M7" i="3" s="1"/>
  <c r="J6" i="3"/>
  <c r="K5" i="3"/>
  <c r="J5" i="3"/>
  <c r="M5" i="3" s="1"/>
  <c r="K4" i="3"/>
  <c r="J4" i="3"/>
  <c r="M13" i="3" l="1"/>
  <c r="M10" i="4"/>
  <c r="M7" i="4"/>
  <c r="M13" i="4"/>
  <c r="M12" i="4"/>
  <c r="J6" i="4"/>
  <c r="M6" i="4" s="1"/>
  <c r="J12" i="3"/>
  <c r="M12" i="3" s="1"/>
  <c r="K6" i="3"/>
  <c r="M6" i="3" s="1"/>
  <c r="K27" i="3"/>
  <c r="F27" i="3"/>
  <c r="K25" i="3" l="1"/>
  <c r="K24" i="3"/>
  <c r="F25" i="3"/>
  <c r="F24" i="3"/>
  <c r="F28" i="3" s="1"/>
  <c r="K28" i="3" l="1"/>
  <c r="M20" i="3" l="1"/>
  <c r="M29" i="3" l="1"/>
  <c r="M28" i="3"/>
  <c r="M27" i="3"/>
  <c r="M26" i="3"/>
  <c r="M31" i="3" s="1"/>
  <c r="M25" i="3"/>
  <c r="M30" i="3" s="1"/>
  <c r="M23" i="3"/>
  <c r="M18" i="3" s="1"/>
  <c r="M22" i="3"/>
  <c r="M17" i="3" s="1"/>
  <c r="M21" i="3"/>
  <c r="M19" i="3"/>
  <c r="H29" i="3" l="1"/>
  <c r="H28" i="3"/>
  <c r="H27" i="3"/>
  <c r="H26" i="3"/>
  <c r="H31" i="3" s="1"/>
  <c r="H25" i="3"/>
  <c r="H30" i="3" s="1"/>
  <c r="H23" i="3"/>
  <c r="H18" i="3" s="1"/>
  <c r="H22" i="3"/>
  <c r="H17" i="3" s="1"/>
  <c r="H21" i="3"/>
  <c r="H20" i="3"/>
  <c r="H19" i="3"/>
</calcChain>
</file>

<file path=xl/sharedStrings.xml><?xml version="1.0" encoding="utf-8"?>
<sst xmlns="http://schemas.openxmlformats.org/spreadsheetml/2006/main" count="173" uniqueCount="47">
  <si>
    <t>Date:</t>
  </si>
  <si>
    <t>Calibration Standards Set ID#:</t>
  </si>
  <si>
    <t>Pass/Fail</t>
  </si>
  <si>
    <t>Reviewed By:</t>
  </si>
  <si>
    <t>Calibration Certificate #:</t>
  </si>
  <si>
    <t>Instrument S/N:</t>
  </si>
  <si>
    <t>Test Method:</t>
  </si>
  <si>
    <t>Performed By:</t>
  </si>
  <si>
    <t>Instrument Model:</t>
  </si>
  <si>
    <t>SA0799-1</t>
  </si>
  <si>
    <t>SA0799-2</t>
  </si>
  <si>
    <t>SA0799-3</t>
  </si>
  <si>
    <t>SA0799-4</t>
  </si>
  <si>
    <t>SA0799-5</t>
  </si>
  <si>
    <t>Standard ID</t>
  </si>
  <si>
    <t>Certified Value</t>
  </si>
  <si>
    <t>Lower Limit</t>
  </si>
  <si>
    <t>Upper Limit</t>
  </si>
  <si>
    <t>Pass/Fail:</t>
  </si>
  <si>
    <t>Peak As Found (nm):</t>
  </si>
  <si>
    <t>Standard ID:</t>
  </si>
  <si>
    <t>Lower Limit (nm):</t>
  </si>
  <si>
    <t>Upper Limit (nm):</t>
  </si>
  <si>
    <t>Certified Value (nm):</t>
  </si>
  <si>
    <t>Photometric Performance at 465nm (values are in absorbance units)</t>
  </si>
  <si>
    <t>Photometric Performance at 590nm (values are in absorbance units)</t>
  </si>
  <si>
    <t>Uncertainty</t>
  </si>
  <si>
    <t>G30 Spec</t>
  </si>
  <si>
    <t>Notes:</t>
  </si>
  <si>
    <t>Uncertainty (nm):</t>
  </si>
  <si>
    <t>G30 Spec (nm)</t>
  </si>
  <si>
    <t>Value As Found</t>
  </si>
  <si>
    <t>(nm)</t>
  </si>
  <si>
    <t>Measured Data (A)</t>
  </si>
  <si>
    <t>Wavelength Accuracy Test at 525nm (nominal)</t>
  </si>
  <si>
    <t>Wavelength Accuracy Test at 782nm (nominal)</t>
  </si>
  <si>
    <t>Relative Humidty (%):</t>
  </si>
  <si>
    <t>Evo220 Spec</t>
  </si>
  <si>
    <t>Evo220 Spec (nm)</t>
  </si>
  <si>
    <t>Temperature (°C):</t>
  </si>
  <si>
    <t>GENESYS 30</t>
  </si>
  <si>
    <t>Evolution 220</t>
  </si>
  <si>
    <t xml:space="preserve"> 100-271 Method 2</t>
  </si>
  <si>
    <t xml:space="preserve"> 100-271 Method 3</t>
  </si>
  <si>
    <t>100-270</t>
  </si>
  <si>
    <t>ENTER NAME - Q.A. Technician</t>
  </si>
  <si>
    <t>ENTER NAME - Q.A.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</si>
</sst>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409]mmmm\ d\,\ yyyy;@"/>
    <numFmt numFmtId="166" formatCode="0.000"/>
    <numFmt numFmtId="167" formatCode="0.0000"/>
  </numFmts>
  <fonts count="12" x14ac:knownFonts="1">
    <font>
      <sz val="10"/>
      <name val="Arial"/>
    </font>
    <font>
      <sz val="10"/>
      <name val="Garamond"/>
      <family val="1"/>
    </font>
    <font>
      <sz val="11"/>
      <name val="Garamond"/>
      <family val="1"/>
    </font>
    <font>
      <sz val="1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0"/>
      <color rgb="FFC00000"/>
      <name val="Arial"/>
      <family val="2"/>
    </font>
    <font>
      <sz val="11"/>
      <color rgb="FFC00000"/>
      <name val="Garamond"/>
      <family val="1"/>
    </font>
    <font>
      <b/>
      <sz val="10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67" fontId="2" fillId="2" borderId="1" xfId="0" applyNumberFormat="1" applyFont="1" applyFill="1" applyBorder="1" applyAlignment="1" applyProtection="1">
      <alignment horizontal="center" vertical="center"/>
    </xf>
    <xf numFmtId="167" fontId="2" fillId="2" borderId="10" xfId="0" applyNumberFormat="1" applyFont="1" applyFill="1" applyBorder="1" applyAlignment="1" applyProtection="1">
      <alignment horizontal="center" vertical="center"/>
    </xf>
    <xf numFmtId="167" fontId="2" fillId="2" borderId="3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3" fillId="2" borderId="19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2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0" fillId="2" borderId="2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top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167" fontId="7" fillId="2" borderId="10" xfId="0" applyNumberFormat="1" applyFont="1" applyFill="1" applyBorder="1" applyAlignment="1" applyProtection="1">
      <alignment horizontal="center" vertical="center"/>
    </xf>
    <xf numFmtId="167" fontId="9" fillId="2" borderId="10" xfId="0" applyNumberFormat="1" applyFont="1" applyFill="1" applyBorder="1" applyAlignment="1" applyProtection="1">
      <alignment horizontal="center" vertical="center"/>
    </xf>
    <xf numFmtId="167" fontId="7" fillId="2" borderId="3" xfId="0" applyNumberFormat="1" applyFont="1" applyFill="1" applyBorder="1" applyAlignment="1" applyProtection="1">
      <alignment horizontal="center" vertical="center"/>
    </xf>
    <xf numFmtId="167" fontId="9" fillId="2" borderId="3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167" fontId="7" fillId="2" borderId="7" xfId="0" applyNumberFormat="1" applyFont="1" applyFill="1" applyBorder="1" applyAlignment="1" applyProtection="1">
      <alignment horizontal="center" vertical="center"/>
    </xf>
    <xf numFmtId="167" fontId="9" fillId="2" borderId="2" xfId="0" applyNumberFormat="1" applyFont="1" applyFill="1" applyBorder="1" applyAlignment="1" applyProtection="1">
      <alignment horizontal="center" vertical="center"/>
    </xf>
    <xf numFmtId="167" fontId="2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167" fontId="7" fillId="2" borderId="2" xfId="0" applyNumberFormat="1" applyFont="1" applyFill="1" applyBorder="1" applyAlignment="1" applyProtection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</xf>
    <xf numFmtId="164" fontId="7" fillId="2" borderId="3" xfId="0" applyNumberFormat="1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7" fillId="0" borderId="26" xfId="0" applyFont="1" applyFill="1" applyBorder="1" applyAlignment="1" applyProtection="1">
      <alignment horizontal="center" vertical="center"/>
    </xf>
    <xf numFmtId="167" fontId="7" fillId="0" borderId="26" xfId="0" applyNumberFormat="1" applyFont="1" applyFill="1" applyBorder="1" applyAlignment="1" applyProtection="1">
      <alignment horizontal="center" vertical="center"/>
    </xf>
    <xf numFmtId="167" fontId="9" fillId="0" borderId="26" xfId="0" applyNumberFormat="1" applyFont="1" applyFill="1" applyBorder="1" applyAlignment="1" applyProtection="1">
      <alignment horizontal="center" vertical="center"/>
    </xf>
    <xf numFmtId="167" fontId="2" fillId="0" borderId="26" xfId="0" applyNumberFormat="1" applyFont="1" applyFill="1" applyBorder="1" applyAlignment="1" applyProtection="1">
      <alignment horizontal="center" vertical="center"/>
    </xf>
    <xf numFmtId="166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left" vertical="center"/>
    </xf>
    <xf numFmtId="1" fontId="6" fillId="2" borderId="2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165" fontId="3" fillId="4" borderId="3" xfId="0" applyNumberFormat="1" applyFont="1" applyFill="1" applyBorder="1" applyAlignment="1" applyProtection="1">
      <alignment horizontal="left"/>
      <protection locked="0"/>
    </xf>
    <xf numFmtId="164" fontId="3" fillId="4" borderId="3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167" fontId="7" fillId="2" borderId="6" xfId="0" applyNumberFormat="1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164" fontId="7" fillId="2" borderId="21" xfId="0" applyNumberFormat="1" applyFont="1" applyFill="1" applyBorder="1" applyAlignment="1" applyProtection="1">
      <alignment horizontal="center" vertical="center"/>
    </xf>
    <xf numFmtId="167" fontId="7" fillId="0" borderId="29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3" xfId="0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7" xfId="0" applyNumberFormat="1" applyFont="1" applyFill="1" applyBorder="1" applyAlignment="1" applyProtection="1">
      <alignment horizontal="center" vertical="center"/>
      <protection locked="0"/>
    </xf>
    <xf numFmtId="167" fontId="0" fillId="0" borderId="1" xfId="0" applyNumberFormat="1" applyFill="1" applyBorder="1" applyAlignment="1" applyProtection="1">
      <alignment horizontal="center" vertical="center"/>
      <protection locked="0"/>
    </xf>
    <xf numFmtId="167" fontId="0" fillId="0" borderId="3" xfId="0" applyNumberForma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4" fillId="3" borderId="25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20"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  <dxf>
      <font>
        <b/>
        <i val="0"/>
        <color rgb="FFC00000"/>
      </font>
      <fill>
        <patternFill>
          <bgColor rgb="FFFFA7A9"/>
        </patternFill>
      </fill>
    </dxf>
    <dxf>
      <font>
        <b/>
        <i val="0"/>
        <color rgb="FF1E6C31"/>
      </font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1E6C31"/>
      <color rgb="FFFFA7A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0.85546875" style="1" customWidth="1"/>
    <col min="2" max="2" width="12.28515625" style="1" customWidth="1"/>
    <col min="3" max="4" width="14.7109375" style="1" customWidth="1"/>
    <col min="5" max="5" width="5.42578125" style="1" customWidth="1"/>
    <col min="6" max="8" width="14.7109375" style="1" customWidth="1"/>
    <col min="9" max="9" width="13.28515625" style="1" customWidth="1"/>
    <col min="10" max="10" width="14.7109375" style="3" customWidth="1"/>
    <col min="11" max="13" width="14.7109375" style="1" customWidth="1"/>
    <col min="14" max="14" width="4.85546875" style="1" customWidth="1"/>
    <col min="15" max="15" width="18" style="1" customWidth="1"/>
    <col min="16" max="16384" width="9.140625" style="1"/>
  </cols>
  <sheetData>
    <row r="1" spans="2:16" ht="14.25" customHeight="1" thickBot="1" x14ac:dyDescent="0.25">
      <c r="C1" s="76" t="s">
        <v>6</v>
      </c>
      <c r="D1" s="81" t="s">
        <v>44</v>
      </c>
      <c r="J1" s="1"/>
      <c r="K1" s="3"/>
      <c r="O1" s="11"/>
      <c r="P1" s="11"/>
    </row>
    <row r="2" spans="2:16" ht="14.25" customHeight="1" x14ac:dyDescent="0.2">
      <c r="C2" s="65" t="s">
        <v>5</v>
      </c>
      <c r="D2" s="77"/>
      <c r="E2" s="19"/>
      <c r="F2" s="98" t="s">
        <v>24</v>
      </c>
      <c r="G2" s="99"/>
      <c r="H2" s="99"/>
      <c r="I2" s="99"/>
      <c r="J2" s="99"/>
      <c r="K2" s="99"/>
      <c r="L2" s="99"/>
      <c r="M2" s="100"/>
      <c r="O2" s="11"/>
      <c r="P2" s="11"/>
    </row>
    <row r="3" spans="2:16" ht="15.75" thickBot="1" x14ac:dyDescent="0.25">
      <c r="C3" s="65" t="s">
        <v>8</v>
      </c>
      <c r="D3" s="78" t="s">
        <v>40</v>
      </c>
      <c r="E3" s="38"/>
      <c r="F3" s="33" t="s">
        <v>14</v>
      </c>
      <c r="G3" s="34" t="s">
        <v>15</v>
      </c>
      <c r="H3" s="35" t="s">
        <v>26</v>
      </c>
      <c r="I3" s="35" t="s">
        <v>27</v>
      </c>
      <c r="J3" s="34" t="s">
        <v>16</v>
      </c>
      <c r="K3" s="34" t="s">
        <v>17</v>
      </c>
      <c r="L3" s="35" t="s">
        <v>31</v>
      </c>
      <c r="M3" s="36" t="s">
        <v>2</v>
      </c>
      <c r="N3" s="9"/>
      <c r="P3" s="9"/>
    </row>
    <row r="4" spans="2:16" ht="14.25" customHeight="1" x14ac:dyDescent="0.2">
      <c r="C4" s="65" t="s">
        <v>0</v>
      </c>
      <c r="D4" s="79"/>
      <c r="E4" s="38"/>
      <c r="F4" s="15" t="s">
        <v>9</v>
      </c>
      <c r="G4" s="48">
        <v>0.28889999999999999</v>
      </c>
      <c r="H4" s="48">
        <v>2.5999999999999999E-3</v>
      </c>
      <c r="I4" s="49">
        <v>2E-3</v>
      </c>
      <c r="J4" s="13">
        <f>G4-(H4+I4)</f>
        <v>0.2843</v>
      </c>
      <c r="K4" s="13">
        <f>G4+(H4+I4)</f>
        <v>0.29349999999999998</v>
      </c>
      <c r="L4" s="92"/>
      <c r="M4" s="40" t="str">
        <f>IF(AND(L4&gt;=J4,L4&lt;=K4),"PASS","FAIL")</f>
        <v>FAIL</v>
      </c>
      <c r="N4" s="30">
        <v>22</v>
      </c>
      <c r="P4" s="17"/>
    </row>
    <row r="5" spans="2:16" ht="14.25" customHeight="1" x14ac:dyDescent="0.2">
      <c r="C5" s="65" t="s">
        <v>36</v>
      </c>
      <c r="D5" s="80"/>
      <c r="E5" s="39"/>
      <c r="F5" s="16" t="s">
        <v>10</v>
      </c>
      <c r="G5" s="50">
        <v>0.47649999999999998</v>
      </c>
      <c r="H5" s="50">
        <v>2.5999999999999999E-3</v>
      </c>
      <c r="I5" s="51">
        <f>ROUND((G5*0.005),4)</f>
        <v>2.3999999999999998E-3</v>
      </c>
      <c r="J5" s="14">
        <f t="shared" ref="J5:J7" si="0">G5-(H5+I5)</f>
        <v>0.47149999999999997</v>
      </c>
      <c r="K5" s="12">
        <f t="shared" ref="K5:K7" si="1">G5+(H5+I5)</f>
        <v>0.48149999999999998</v>
      </c>
      <c r="L5" s="93"/>
      <c r="M5" s="43" t="str">
        <f t="shared" ref="M5:M7" si="2">IF(AND(L5&gt;=J5,L5&lt;=K5),"PASS","FAIL")</f>
        <v>FAIL</v>
      </c>
      <c r="N5" s="41"/>
      <c r="P5" s="41"/>
    </row>
    <row r="6" spans="2:16" ht="14.25" customHeight="1" x14ac:dyDescent="0.2">
      <c r="C6" s="65" t="s">
        <v>39</v>
      </c>
      <c r="D6" s="78"/>
      <c r="E6" s="42"/>
      <c r="F6" s="16" t="s">
        <v>11</v>
      </c>
      <c r="G6" s="50">
        <v>1.0334000000000001</v>
      </c>
      <c r="H6" s="50">
        <v>3.0999999999999999E-3</v>
      </c>
      <c r="I6" s="51">
        <f>ROUND((G6*0.005),4)</f>
        <v>5.1999999999999998E-3</v>
      </c>
      <c r="J6" s="14">
        <f t="shared" si="0"/>
        <v>1.0251000000000001</v>
      </c>
      <c r="K6" s="14">
        <f t="shared" si="1"/>
        <v>1.0417000000000001</v>
      </c>
      <c r="L6" s="94"/>
      <c r="M6" s="43" t="str">
        <f t="shared" si="2"/>
        <v>FAIL</v>
      </c>
      <c r="N6" s="41"/>
      <c r="P6" s="41"/>
    </row>
    <row r="7" spans="2:16" ht="14.25" customHeight="1" thickBot="1" x14ac:dyDescent="0.25">
      <c r="C7" s="65" t="s">
        <v>1</v>
      </c>
      <c r="D7" s="78"/>
      <c r="E7" s="38"/>
      <c r="F7" s="52" t="s">
        <v>12</v>
      </c>
      <c r="G7" s="53">
        <v>1.5356000000000001</v>
      </c>
      <c r="H7" s="53">
        <v>7.0000000000000001E-3</v>
      </c>
      <c r="I7" s="54">
        <f>ROUND((G7*0.005),4)</f>
        <v>7.7000000000000002E-3</v>
      </c>
      <c r="J7" s="55">
        <f t="shared" si="0"/>
        <v>1.5209000000000001</v>
      </c>
      <c r="K7" s="55">
        <f t="shared" si="1"/>
        <v>1.5503</v>
      </c>
      <c r="L7" s="95"/>
      <c r="M7" s="45" t="str">
        <f t="shared" si="2"/>
        <v>FAIL</v>
      </c>
      <c r="N7" s="41"/>
      <c r="P7" s="41"/>
    </row>
    <row r="8" spans="2:16" ht="15.75" customHeight="1" x14ac:dyDescent="0.2">
      <c r="C8" s="65" t="s">
        <v>4</v>
      </c>
      <c r="D8" s="78"/>
      <c r="E8" s="38"/>
      <c r="F8" s="98" t="s">
        <v>25</v>
      </c>
      <c r="G8" s="99"/>
      <c r="H8" s="99"/>
      <c r="I8" s="99"/>
      <c r="J8" s="99"/>
      <c r="K8" s="99"/>
      <c r="L8" s="99"/>
      <c r="M8" s="100"/>
      <c r="N8" s="41"/>
      <c r="P8" s="41"/>
    </row>
    <row r="9" spans="2:16" ht="15.75" customHeight="1" thickBot="1" x14ac:dyDescent="0.25">
      <c r="B9" s="44" t="s">
        <v>28</v>
      </c>
      <c r="C9" s="20"/>
      <c r="D9" s="20"/>
      <c r="F9" s="33" t="s">
        <v>14</v>
      </c>
      <c r="G9" s="34" t="s">
        <v>15</v>
      </c>
      <c r="H9" s="35" t="s">
        <v>26</v>
      </c>
      <c r="I9" s="37" t="s">
        <v>27</v>
      </c>
      <c r="J9" s="34" t="s">
        <v>16</v>
      </c>
      <c r="K9" s="34" t="s">
        <v>17</v>
      </c>
      <c r="L9" s="35" t="s">
        <v>31</v>
      </c>
      <c r="M9" s="36" t="s">
        <v>2</v>
      </c>
      <c r="N9" s="9"/>
      <c r="P9" s="9"/>
    </row>
    <row r="10" spans="2:16" ht="15.75" customHeight="1" x14ac:dyDescent="0.2">
      <c r="B10" s="103"/>
      <c r="C10" s="104"/>
      <c r="D10" s="105"/>
      <c r="F10" s="15" t="s">
        <v>9</v>
      </c>
      <c r="G10" s="48">
        <v>0.3004</v>
      </c>
      <c r="H10" s="48">
        <v>2.5999999999999999E-3</v>
      </c>
      <c r="I10" s="49">
        <v>2E-3</v>
      </c>
      <c r="J10" s="13">
        <f>G10-(H10+I10)</f>
        <v>0.29580000000000001</v>
      </c>
      <c r="K10" s="13">
        <f>G10+(H10+I10)</f>
        <v>0.30499999999999999</v>
      </c>
      <c r="L10" s="92"/>
      <c r="M10" s="40" t="str">
        <f>IF(AND(L10&gt;=J10,L10&lt;=K10),"PASS","FAIL")</f>
        <v>FAIL</v>
      </c>
      <c r="N10" s="17"/>
      <c r="P10" s="17"/>
    </row>
    <row r="11" spans="2:16" ht="15" x14ac:dyDescent="0.2">
      <c r="B11" s="106"/>
      <c r="C11" s="107"/>
      <c r="D11" s="108"/>
      <c r="F11" s="16" t="s">
        <v>10</v>
      </c>
      <c r="G11" s="50">
        <v>0.50170000000000003</v>
      </c>
      <c r="H11" s="50">
        <v>2.5999999999999999E-3</v>
      </c>
      <c r="I11" s="51">
        <f>ROUND((G11*0.005),4)</f>
        <v>2.5000000000000001E-3</v>
      </c>
      <c r="J11" s="14">
        <f t="shared" ref="J11:J13" si="3">G11-(H11+I11)</f>
        <v>0.49660000000000004</v>
      </c>
      <c r="K11" s="14">
        <f t="shared" ref="K11:K13" si="4">G11+(H11+I11)</f>
        <v>0.50680000000000003</v>
      </c>
      <c r="L11" s="93"/>
      <c r="M11" s="43" t="str">
        <f t="shared" ref="M11:M13" si="5">IF(AND(L11&gt;=J11,L11&lt;=K11),"PASS","FAIL")</f>
        <v>FAIL</v>
      </c>
      <c r="N11" s="41"/>
      <c r="P11" s="41"/>
    </row>
    <row r="12" spans="2:16" ht="15.75" customHeight="1" x14ac:dyDescent="0.2">
      <c r="B12" s="106"/>
      <c r="C12" s="107"/>
      <c r="D12" s="108"/>
      <c r="F12" s="16" t="s">
        <v>11</v>
      </c>
      <c r="G12" s="50">
        <v>1.0968</v>
      </c>
      <c r="H12" s="50">
        <v>3.0999999999999999E-3</v>
      </c>
      <c r="I12" s="51">
        <f>ROUND((G12*0.005),4)</f>
        <v>5.4999999999999997E-3</v>
      </c>
      <c r="J12" s="14">
        <f t="shared" si="3"/>
        <v>1.0882000000000001</v>
      </c>
      <c r="K12" s="14">
        <f t="shared" si="4"/>
        <v>1.1053999999999999</v>
      </c>
      <c r="L12" s="93"/>
      <c r="M12" s="43" t="str">
        <f t="shared" si="5"/>
        <v>FAIL</v>
      </c>
      <c r="N12" s="41"/>
      <c r="P12" s="41"/>
    </row>
    <row r="13" spans="2:16" ht="15.75" customHeight="1" thickBot="1" x14ac:dyDescent="0.25">
      <c r="B13" s="109"/>
      <c r="C13" s="110"/>
      <c r="D13" s="111"/>
      <c r="F13" s="56" t="s">
        <v>12</v>
      </c>
      <c r="G13" s="57">
        <v>1.6306</v>
      </c>
      <c r="H13" s="57">
        <v>7.0000000000000001E-3</v>
      </c>
      <c r="I13" s="54">
        <f>ROUND((G13*0.005),4)</f>
        <v>8.2000000000000007E-3</v>
      </c>
      <c r="J13" s="55">
        <f t="shared" si="3"/>
        <v>1.6153999999999999</v>
      </c>
      <c r="K13" s="55">
        <f t="shared" si="4"/>
        <v>1.6458000000000002</v>
      </c>
      <c r="L13" s="95"/>
      <c r="M13" s="45" t="str">
        <f t="shared" si="5"/>
        <v>FAIL</v>
      </c>
      <c r="N13" s="41"/>
      <c r="P13" s="41"/>
    </row>
    <row r="14" spans="2:16" ht="15.75" customHeight="1" thickBot="1" x14ac:dyDescent="0.25">
      <c r="D14" s="2"/>
      <c r="E14" s="2"/>
      <c r="F14" s="66"/>
      <c r="G14" s="67"/>
      <c r="H14" s="67"/>
      <c r="I14" s="68"/>
      <c r="J14" s="69"/>
      <c r="K14" s="69"/>
      <c r="L14" s="70"/>
      <c r="M14" s="71"/>
      <c r="N14" s="41"/>
      <c r="P14" s="41"/>
    </row>
    <row r="15" spans="2:16" ht="15.75" customHeight="1" x14ac:dyDescent="0.2">
      <c r="D15" s="98" t="s">
        <v>34</v>
      </c>
      <c r="E15" s="99"/>
      <c r="F15" s="99"/>
      <c r="G15" s="99"/>
      <c r="H15" s="112"/>
      <c r="I15" s="98" t="s">
        <v>35</v>
      </c>
      <c r="J15" s="99"/>
      <c r="K15" s="99"/>
      <c r="L15" s="99"/>
      <c r="M15" s="100"/>
      <c r="O15" s="9"/>
    </row>
    <row r="16" spans="2:16" ht="15.75" customHeight="1" thickBot="1" x14ac:dyDescent="0.25">
      <c r="D16" s="21"/>
      <c r="E16" s="22"/>
      <c r="F16" s="22"/>
      <c r="G16" s="73" t="s">
        <v>33</v>
      </c>
      <c r="H16" s="63" t="s">
        <v>32</v>
      </c>
      <c r="I16" s="23"/>
      <c r="J16" s="22"/>
      <c r="K16" s="22"/>
      <c r="L16" s="73" t="s">
        <v>33</v>
      </c>
      <c r="M16" s="72" t="s">
        <v>32</v>
      </c>
      <c r="O16" s="7"/>
    </row>
    <row r="17" spans="4:15" ht="15.75" customHeight="1" x14ac:dyDescent="0.2">
      <c r="D17" s="24"/>
      <c r="E17" s="8"/>
      <c r="F17" s="8"/>
      <c r="G17" s="96"/>
      <c r="H17" s="74">
        <f>H22-5</f>
        <v>515</v>
      </c>
      <c r="I17" s="25"/>
      <c r="J17" s="8"/>
      <c r="K17" s="8"/>
      <c r="L17" s="96"/>
      <c r="M17" s="75">
        <f>M22-5</f>
        <v>770</v>
      </c>
      <c r="O17" s="18"/>
    </row>
    <row r="18" spans="4:15" ht="15.75" customHeight="1" x14ac:dyDescent="0.2">
      <c r="D18" s="26"/>
      <c r="E18" s="8"/>
      <c r="F18" s="8"/>
      <c r="G18" s="97"/>
      <c r="H18" s="74">
        <f>H23-5</f>
        <v>516</v>
      </c>
      <c r="I18" s="8"/>
      <c r="J18" s="8"/>
      <c r="K18" s="8"/>
      <c r="L18" s="97"/>
      <c r="M18" s="75">
        <f>M23-5</f>
        <v>771</v>
      </c>
      <c r="O18" s="18"/>
    </row>
    <row r="19" spans="4:15" ht="15.75" customHeight="1" x14ac:dyDescent="0.2">
      <c r="D19" s="26"/>
      <c r="E19" s="8"/>
      <c r="F19" s="8"/>
      <c r="G19" s="97"/>
      <c r="H19" s="74">
        <f>H24-5</f>
        <v>517</v>
      </c>
      <c r="I19" s="8"/>
      <c r="J19" s="8"/>
      <c r="K19" s="8"/>
      <c r="L19" s="97"/>
      <c r="M19" s="75">
        <f>M24-5</f>
        <v>772</v>
      </c>
      <c r="O19" s="18"/>
    </row>
    <row r="20" spans="4:15" ht="15" x14ac:dyDescent="0.2">
      <c r="D20" s="31"/>
      <c r="E20" s="46" t="s">
        <v>20</v>
      </c>
      <c r="F20" s="58" t="s">
        <v>13</v>
      </c>
      <c r="G20" s="97"/>
      <c r="H20" s="74">
        <f>H24-4</f>
        <v>518</v>
      </c>
      <c r="I20" s="8"/>
      <c r="J20" s="46" t="s">
        <v>20</v>
      </c>
      <c r="K20" s="58" t="s">
        <v>13</v>
      </c>
      <c r="L20" s="97"/>
      <c r="M20" s="75">
        <f>M24-4</f>
        <v>773</v>
      </c>
      <c r="O20" s="18"/>
    </row>
    <row r="21" spans="4:15" ht="15.75" customHeight="1" x14ac:dyDescent="0.2">
      <c r="D21" s="31"/>
      <c r="E21" s="46" t="s">
        <v>23</v>
      </c>
      <c r="F21" s="58">
        <v>521.79999999999995</v>
      </c>
      <c r="G21" s="97"/>
      <c r="H21" s="74">
        <f>H24-3</f>
        <v>519</v>
      </c>
      <c r="I21" s="8"/>
      <c r="J21" s="46" t="s">
        <v>23</v>
      </c>
      <c r="K21" s="58">
        <v>777.2</v>
      </c>
      <c r="L21" s="97"/>
      <c r="M21" s="75">
        <f>M24-3</f>
        <v>774</v>
      </c>
      <c r="O21" s="18"/>
    </row>
    <row r="22" spans="4:15" ht="15.75" customHeight="1" x14ac:dyDescent="0.2">
      <c r="D22" s="31"/>
      <c r="E22" s="46" t="s">
        <v>29</v>
      </c>
      <c r="F22" s="59">
        <v>1</v>
      </c>
      <c r="G22" s="97"/>
      <c r="H22" s="74">
        <f>H24-2</f>
        <v>520</v>
      </c>
      <c r="I22" s="8"/>
      <c r="J22" s="46" t="s">
        <v>29</v>
      </c>
      <c r="K22" s="59">
        <v>1</v>
      </c>
      <c r="L22" s="97"/>
      <c r="M22" s="75">
        <f>M24-2</f>
        <v>775</v>
      </c>
      <c r="O22" s="18"/>
    </row>
    <row r="23" spans="4:15" ht="15.75" customHeight="1" x14ac:dyDescent="0.2">
      <c r="D23" s="31"/>
      <c r="E23" s="46" t="s">
        <v>30</v>
      </c>
      <c r="F23" s="60">
        <v>2</v>
      </c>
      <c r="G23" s="97"/>
      <c r="H23" s="74">
        <f>H24-1</f>
        <v>521</v>
      </c>
      <c r="I23" s="8"/>
      <c r="J23" s="46" t="s">
        <v>30</v>
      </c>
      <c r="K23" s="60">
        <v>2</v>
      </c>
      <c r="L23" s="97"/>
      <c r="M23" s="75">
        <f>M24-1</f>
        <v>776</v>
      </c>
      <c r="O23" s="18"/>
    </row>
    <row r="24" spans="4:15" ht="15.75" customHeight="1" x14ac:dyDescent="0.2">
      <c r="D24" s="31"/>
      <c r="E24" s="46" t="s">
        <v>21</v>
      </c>
      <c r="F24" s="60">
        <f>(ROUND(F21,0))-(F22+F23)</f>
        <v>519</v>
      </c>
      <c r="G24" s="97"/>
      <c r="H24" s="74">
        <v>522</v>
      </c>
      <c r="I24" s="8"/>
      <c r="J24" s="46" t="s">
        <v>21</v>
      </c>
      <c r="K24" s="60">
        <f>(ROUND(K21,0))-(K22+K23)</f>
        <v>774</v>
      </c>
      <c r="L24" s="97"/>
      <c r="M24" s="75">
        <v>777</v>
      </c>
      <c r="O24" s="18"/>
    </row>
    <row r="25" spans="4:15" ht="15.75" customHeight="1" x14ac:dyDescent="0.2">
      <c r="D25" s="31"/>
      <c r="E25" s="46" t="s">
        <v>22</v>
      </c>
      <c r="F25" s="60">
        <f>(ROUND(F21,0))+(F22+F23)</f>
        <v>525</v>
      </c>
      <c r="G25" s="97"/>
      <c r="H25" s="74">
        <f>H24+1</f>
        <v>523</v>
      </c>
      <c r="I25" s="8"/>
      <c r="J25" s="46" t="s">
        <v>22</v>
      </c>
      <c r="K25" s="60">
        <f>(ROUND(K21,0))+(K22+K23)</f>
        <v>780</v>
      </c>
      <c r="L25" s="97"/>
      <c r="M25" s="75">
        <f>M24+1</f>
        <v>778</v>
      </c>
      <c r="O25" s="18"/>
    </row>
    <row r="26" spans="4:15" ht="15.75" customHeight="1" x14ac:dyDescent="0.2">
      <c r="D26" s="31"/>
      <c r="E26" s="47"/>
      <c r="F26" s="8"/>
      <c r="G26" s="97"/>
      <c r="H26" s="74">
        <f>H24+2</f>
        <v>524</v>
      </c>
      <c r="I26" s="8"/>
      <c r="J26" s="47"/>
      <c r="K26" s="8"/>
      <c r="L26" s="97"/>
      <c r="M26" s="75">
        <f>M24+2</f>
        <v>779</v>
      </c>
      <c r="O26" s="18"/>
    </row>
    <row r="27" spans="4:15" ht="15.75" customHeight="1" x14ac:dyDescent="0.2">
      <c r="D27" s="31"/>
      <c r="E27" s="46" t="s">
        <v>19</v>
      </c>
      <c r="F27" s="62" t="e">
        <f>VLOOKUP(MIN($G$17:$G$31), $G$17:$H$31, 2, FALSE)</f>
        <v>#N/A</v>
      </c>
      <c r="G27" s="97"/>
      <c r="H27" s="74">
        <f>H24+3</f>
        <v>525</v>
      </c>
      <c r="I27" s="8"/>
      <c r="J27" s="46" t="s">
        <v>19</v>
      </c>
      <c r="K27" s="62" t="e">
        <f>VLOOKUP(MIN($L$17:$L$31), $L$17:$M$31, 2, FALSE)</f>
        <v>#N/A</v>
      </c>
      <c r="L27" s="97"/>
      <c r="M27" s="75">
        <f>M24+3</f>
        <v>780</v>
      </c>
      <c r="O27" s="18"/>
    </row>
    <row r="28" spans="4:15" ht="15.75" customHeight="1" x14ac:dyDescent="0.2">
      <c r="D28" s="31"/>
      <c r="E28" s="46" t="s">
        <v>18</v>
      </c>
      <c r="F28" s="61" t="e">
        <f>IF(AND(F27&gt;=F24,F27&lt;=F25),"PASS","FAIL")</f>
        <v>#N/A</v>
      </c>
      <c r="G28" s="97"/>
      <c r="H28" s="74">
        <f>H24+4</f>
        <v>526</v>
      </c>
      <c r="I28" s="8"/>
      <c r="J28" s="46" t="s">
        <v>18</v>
      </c>
      <c r="K28" s="61" t="e">
        <f>IF(AND(K27&gt;=K24,K27&lt;=K25),"PASS","FAIL")</f>
        <v>#N/A</v>
      </c>
      <c r="L28" s="97"/>
      <c r="M28" s="75">
        <f>M24+4</f>
        <v>781</v>
      </c>
      <c r="O28" s="18"/>
    </row>
    <row r="29" spans="4:15" ht="15.75" customHeight="1" x14ac:dyDescent="0.2">
      <c r="D29" s="26"/>
      <c r="E29" s="8"/>
      <c r="F29" s="8"/>
      <c r="G29" s="97"/>
      <c r="H29" s="74">
        <f>H24+5</f>
        <v>527</v>
      </c>
      <c r="I29" s="8"/>
      <c r="J29" s="8"/>
      <c r="K29" s="8"/>
      <c r="L29" s="97"/>
      <c r="M29" s="75">
        <f>M24+5</f>
        <v>782</v>
      </c>
      <c r="O29" s="18"/>
    </row>
    <row r="30" spans="4:15" ht="15.75" customHeight="1" x14ac:dyDescent="0.2">
      <c r="D30" s="26"/>
      <c r="E30" s="8"/>
      <c r="F30" s="8"/>
      <c r="G30" s="97"/>
      <c r="H30" s="74">
        <f>H25+5</f>
        <v>528</v>
      </c>
      <c r="I30" s="8"/>
      <c r="J30" s="8"/>
      <c r="K30" s="8"/>
      <c r="L30" s="97"/>
      <c r="M30" s="75">
        <f>M25+5</f>
        <v>783</v>
      </c>
      <c r="O30" s="18"/>
    </row>
    <row r="31" spans="4:15" ht="15.75" customHeight="1" x14ac:dyDescent="0.2">
      <c r="D31" s="26"/>
      <c r="E31" s="8"/>
      <c r="F31" s="8"/>
      <c r="G31" s="97"/>
      <c r="H31" s="74">
        <f>H26+5</f>
        <v>529</v>
      </c>
      <c r="I31" s="8"/>
      <c r="J31" s="8"/>
      <c r="K31" s="8"/>
      <c r="L31" s="97"/>
      <c r="M31" s="75">
        <f>M26+5</f>
        <v>784</v>
      </c>
      <c r="O31" s="18"/>
    </row>
    <row r="32" spans="4:15" ht="9.1999999999999993" customHeight="1" thickBot="1" x14ac:dyDescent="0.25">
      <c r="D32" s="27"/>
      <c r="E32" s="28"/>
      <c r="F32" s="28"/>
      <c r="G32" s="28"/>
      <c r="H32" s="32"/>
      <c r="I32" s="28"/>
      <c r="J32" s="28"/>
      <c r="K32" s="28"/>
      <c r="L32" s="28"/>
      <c r="M32" s="29"/>
      <c r="O32" s="6"/>
    </row>
    <row r="33" spans="3:15" ht="11.25" customHeight="1" x14ac:dyDescent="0.2">
      <c r="F33" s="2"/>
      <c r="G33" s="2"/>
      <c r="H33" s="2"/>
      <c r="I33" s="2"/>
      <c r="J33" s="4"/>
      <c r="K33" s="6"/>
      <c r="L33" s="6"/>
      <c r="M33" s="6"/>
      <c r="N33" s="6"/>
      <c r="O33" s="6"/>
    </row>
    <row r="34" spans="3:15" ht="11.25" customHeight="1" x14ac:dyDescent="0.2">
      <c r="F34" s="2"/>
      <c r="G34" s="2"/>
      <c r="H34" s="2"/>
      <c r="I34" s="2"/>
      <c r="J34" s="4"/>
      <c r="K34" s="6"/>
      <c r="L34" s="6"/>
      <c r="M34" s="6"/>
      <c r="N34" s="6"/>
      <c r="O34" s="6"/>
    </row>
    <row r="35" spans="3:15" ht="11.25" customHeight="1" x14ac:dyDescent="0.2">
      <c r="J35" s="1"/>
    </row>
    <row r="36" spans="3:15" ht="11.25" customHeight="1" x14ac:dyDescent="0.2">
      <c r="C36" s="5" t="s">
        <v>7</v>
      </c>
      <c r="D36" s="10"/>
      <c r="E36" s="10"/>
      <c r="F36" s="10"/>
      <c r="G36" s="10"/>
      <c r="H36" s="5" t="s">
        <v>0</v>
      </c>
      <c r="I36" s="102"/>
      <c r="J36" s="102"/>
    </row>
    <row r="37" spans="3:15" ht="11.25" customHeight="1" x14ac:dyDescent="0.2">
      <c r="D37" s="101" t="s">
        <v>45</v>
      </c>
      <c r="E37" s="101"/>
      <c r="F37" s="101"/>
      <c r="G37" s="101"/>
      <c r="J37" s="1"/>
    </row>
    <row r="38" spans="3:15" ht="11.25" customHeight="1" x14ac:dyDescent="0.2">
      <c r="E38" s="3"/>
      <c r="F38" s="3"/>
      <c r="G38" s="3"/>
      <c r="J38" s="1"/>
    </row>
    <row r="39" spans="3:15" ht="11.25" customHeight="1" x14ac:dyDescent="0.2">
      <c r="E39" s="3"/>
      <c r="F39" s="3"/>
      <c r="G39" s="3"/>
      <c r="H39" s="2"/>
      <c r="J39" s="1"/>
    </row>
    <row r="40" spans="3:15" ht="11.25" customHeight="1" x14ac:dyDescent="0.2">
      <c r="C40" s="5" t="s">
        <v>3</v>
      </c>
      <c r="D40" s="10"/>
      <c r="E40" s="10"/>
      <c r="F40" s="10"/>
      <c r="G40" s="10"/>
      <c r="H40" s="5" t="s">
        <v>0</v>
      </c>
      <c r="I40" s="102"/>
      <c r="J40" s="102"/>
    </row>
    <row r="41" spans="3:15" ht="11.25" customHeight="1" x14ac:dyDescent="0.2">
      <c r="D41" s="101" t="s">
        <v>46</v>
      </c>
      <c r="E41" s="101"/>
      <c r="F41" s="101"/>
      <c r="G41" s="101"/>
      <c r="J41" s="1"/>
    </row>
    <row r="42" spans="3:15" x14ac:dyDescent="0.2">
      <c r="J42" s="1"/>
    </row>
    <row r="43" spans="3:15" x14ac:dyDescent="0.2">
      <c r="J43" s="1"/>
    </row>
    <row r="44" spans="3:15" x14ac:dyDescent="0.2">
      <c r="J44" s="1"/>
    </row>
    <row r="45" spans="3:15" x14ac:dyDescent="0.2">
      <c r="J45" s="1"/>
    </row>
    <row r="46" spans="3:15" x14ac:dyDescent="0.2">
      <c r="J46" s="1"/>
    </row>
    <row r="47" spans="3:15" x14ac:dyDescent="0.2">
      <c r="J47" s="1"/>
    </row>
    <row r="48" spans="3:15" x14ac:dyDescent="0.2">
      <c r="J48" s="1"/>
    </row>
  </sheetData>
  <sheetProtection algorithmName="SHA-512" hashValue="FVIgW10TnXyYwHMWUHT0rRthYUV8vSg9Y2sEykgPf87qT1lPN8AGP+KX2lxrTSXw9APF5XmKViIqULjhX5TJqg==" saltValue="xb5aC06ZiedTVHzyiP7xEA==" spinCount="100000" sheet="1" objects="1" scenarios="1"/>
  <mergeCells count="9">
    <mergeCell ref="F2:M2"/>
    <mergeCell ref="F8:M8"/>
    <mergeCell ref="D37:G37"/>
    <mergeCell ref="D41:G41"/>
    <mergeCell ref="I40:J40"/>
    <mergeCell ref="I36:J36"/>
    <mergeCell ref="B10:D13"/>
    <mergeCell ref="D15:H15"/>
    <mergeCell ref="I15:M15"/>
  </mergeCells>
  <conditionalFormatting sqref="M10:M14">
    <cfRule type="cellIs" dxfId="19" priority="9" operator="equal">
      <formula>"PASS"</formula>
    </cfRule>
    <cfRule type="cellIs" dxfId="18" priority="10" operator="equal">
      <formula>"FAIL"</formula>
    </cfRule>
  </conditionalFormatting>
  <conditionalFormatting sqref="M4:M7">
    <cfRule type="cellIs" dxfId="17" priority="7" operator="equal">
      <formula>"PASS"</formula>
    </cfRule>
    <cfRule type="cellIs" dxfId="16" priority="8" operator="equal">
      <formula>"FAIL"</formula>
    </cfRule>
  </conditionalFormatting>
  <conditionalFormatting sqref="F28">
    <cfRule type="cellIs" dxfId="15" priority="5" operator="equal">
      <formula>"PASS"</formula>
    </cfRule>
    <cfRule type="cellIs" dxfId="14" priority="6" operator="equal">
      <formula>"FAIL"</formula>
    </cfRule>
  </conditionalFormatting>
  <conditionalFormatting sqref="K28">
    <cfRule type="cellIs" dxfId="13" priority="1" operator="equal">
      <formula>"PASS"</formula>
    </cfRule>
    <cfRule type="cellIs" dxfId="12" priority="2" operator="equal">
      <formula>"FAIL"</formula>
    </cfRule>
  </conditionalFormatting>
  <printOptions horizontalCentered="1" verticalCentered="1"/>
  <pageMargins left="0.23624999999999999" right="0.25" top="0.92125000000000001" bottom="0.75" header="0.31270833333333331" footer="0.3"/>
  <pageSetup scale="83" orientation="landscape" r:id="rId1"/>
  <headerFooter>
    <oddHeader>&amp;L&amp;G&amp;C&amp;"Arial,Italic"&amp;8
&amp;28GENESYS 30 Performance Verification</oddHeader>
    <oddFooter>&amp;L&amp;A&amp;CPage &amp;P of &amp;N                       &amp;REffective Date: 05/30/19</oddFooter>
  </headerFooter>
  <ignoredErrors>
    <ignoredError sqref="K28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zoomScaleNormal="100" workbookViewId="0">
      <selection activeCell="D2" sqref="D2"/>
    </sheetView>
  </sheetViews>
  <sheetFormatPr defaultColWidth="9.140625" defaultRowHeight="12.75" x14ac:dyDescent="0.2"/>
  <cols>
    <col min="1" max="1" width="0.85546875" style="1" customWidth="1"/>
    <col min="2" max="2" width="12.28515625" style="1" customWidth="1"/>
    <col min="3" max="4" width="14.7109375" style="1" customWidth="1"/>
    <col min="5" max="5" width="5.42578125" style="1" customWidth="1"/>
    <col min="6" max="8" width="14.7109375" style="1" customWidth="1"/>
    <col min="9" max="9" width="13.28515625" style="1" customWidth="1"/>
    <col min="10" max="10" width="14.7109375" style="3" customWidth="1"/>
    <col min="11" max="13" width="14.7109375" style="1" customWidth="1"/>
    <col min="14" max="14" width="4.85546875" style="1" customWidth="1"/>
    <col min="15" max="15" width="18" style="1" customWidth="1"/>
    <col min="16" max="16384" width="9.140625" style="1"/>
  </cols>
  <sheetData>
    <row r="1" spans="2:16" ht="14.25" customHeight="1" thickBot="1" x14ac:dyDescent="0.25">
      <c r="C1" s="76" t="s">
        <v>6</v>
      </c>
      <c r="D1" s="81" t="s">
        <v>42</v>
      </c>
      <c r="J1" s="1"/>
      <c r="K1" s="3"/>
      <c r="O1" s="11"/>
      <c r="P1" s="11"/>
    </row>
    <row r="2" spans="2:16" ht="14.25" customHeight="1" x14ac:dyDescent="0.2">
      <c r="C2" s="65" t="s">
        <v>5</v>
      </c>
      <c r="D2" s="77"/>
      <c r="E2" s="19"/>
      <c r="F2" s="98" t="s">
        <v>24</v>
      </c>
      <c r="G2" s="99"/>
      <c r="H2" s="99"/>
      <c r="I2" s="99"/>
      <c r="J2" s="99"/>
      <c r="K2" s="99"/>
      <c r="L2" s="99"/>
      <c r="M2" s="100"/>
      <c r="O2" s="11"/>
      <c r="P2" s="11"/>
    </row>
    <row r="3" spans="2:16" ht="15.75" thickBot="1" x14ac:dyDescent="0.25">
      <c r="C3" s="65" t="s">
        <v>8</v>
      </c>
      <c r="D3" s="78" t="s">
        <v>41</v>
      </c>
      <c r="E3" s="38"/>
      <c r="F3" s="33" t="s">
        <v>14</v>
      </c>
      <c r="G3" s="34" t="s">
        <v>15</v>
      </c>
      <c r="H3" s="35" t="s">
        <v>26</v>
      </c>
      <c r="I3" s="35" t="s">
        <v>37</v>
      </c>
      <c r="J3" s="34" t="s">
        <v>16</v>
      </c>
      <c r="K3" s="34" t="s">
        <v>17</v>
      </c>
      <c r="L3" s="35" t="s">
        <v>31</v>
      </c>
      <c r="M3" s="36" t="s">
        <v>2</v>
      </c>
      <c r="N3" s="9"/>
      <c r="P3" s="9"/>
    </row>
    <row r="4" spans="2:16" ht="14.25" customHeight="1" x14ac:dyDescent="0.2">
      <c r="C4" s="65" t="s">
        <v>0</v>
      </c>
      <c r="D4" s="79"/>
      <c r="E4" s="38"/>
      <c r="F4" s="15" t="s">
        <v>9</v>
      </c>
      <c r="G4" s="48">
        <v>0.28889999999999999</v>
      </c>
      <c r="H4" s="48">
        <v>2.5999999999999999E-3</v>
      </c>
      <c r="I4" s="49">
        <v>6.0000000000000001E-3</v>
      </c>
      <c r="J4" s="13">
        <f>G4-(H4+I4)</f>
        <v>0.28029999999999999</v>
      </c>
      <c r="K4" s="13">
        <f>G4+(H4+I4)</f>
        <v>0.29749999999999999</v>
      </c>
      <c r="L4" s="92"/>
      <c r="M4" s="40" t="str">
        <f>IF(AND(L4&gt;=J4,L4&lt;=K4),"PASS","FAIL")</f>
        <v>FAIL</v>
      </c>
      <c r="N4" s="30">
        <v>22</v>
      </c>
      <c r="P4" s="17"/>
    </row>
    <row r="5" spans="2:16" ht="14.25" customHeight="1" x14ac:dyDescent="0.2">
      <c r="C5" s="65" t="s">
        <v>36</v>
      </c>
      <c r="D5" s="80"/>
      <c r="E5" s="39"/>
      <c r="F5" s="16" t="s">
        <v>10</v>
      </c>
      <c r="G5" s="50">
        <v>0.47649999999999998</v>
      </c>
      <c r="H5" s="50">
        <v>2.5999999999999999E-3</v>
      </c>
      <c r="I5" s="51">
        <v>6.0000000000000001E-3</v>
      </c>
      <c r="J5" s="14">
        <f t="shared" ref="J5:J7" si="0">G5-(H5+I5)</f>
        <v>0.46789999999999998</v>
      </c>
      <c r="K5" s="12">
        <f t="shared" ref="K5:K7" si="1">G5+(H5+I5)</f>
        <v>0.48509999999999998</v>
      </c>
      <c r="L5" s="93"/>
      <c r="M5" s="43" t="str">
        <f t="shared" ref="M5:M7" si="2">IF(AND(L5&gt;=J5,L5&lt;=K5),"PASS","FAIL")</f>
        <v>FAIL</v>
      </c>
      <c r="N5" s="41"/>
      <c r="P5" s="41"/>
    </row>
    <row r="6" spans="2:16" ht="14.25" customHeight="1" x14ac:dyDescent="0.2">
      <c r="C6" s="65" t="s">
        <v>39</v>
      </c>
      <c r="D6" s="78"/>
      <c r="E6" s="42"/>
      <c r="F6" s="16" t="s">
        <v>11</v>
      </c>
      <c r="G6" s="50">
        <v>1.0334000000000001</v>
      </c>
      <c r="H6" s="50">
        <v>3.0999999999999999E-3</v>
      </c>
      <c r="I6" s="51">
        <v>6.0000000000000001E-3</v>
      </c>
      <c r="J6" s="14">
        <f t="shared" si="0"/>
        <v>1.0243</v>
      </c>
      <c r="K6" s="14">
        <f t="shared" si="1"/>
        <v>1.0425000000000002</v>
      </c>
      <c r="L6" s="94"/>
      <c r="M6" s="43" t="str">
        <f t="shared" si="2"/>
        <v>FAIL</v>
      </c>
      <c r="N6" s="41"/>
      <c r="P6" s="41"/>
    </row>
    <row r="7" spans="2:16" ht="14.25" customHeight="1" thickBot="1" x14ac:dyDescent="0.25">
      <c r="C7" s="65" t="s">
        <v>1</v>
      </c>
      <c r="D7" s="78"/>
      <c r="E7" s="38"/>
      <c r="F7" s="52" t="s">
        <v>12</v>
      </c>
      <c r="G7" s="53">
        <v>1.5356000000000001</v>
      </c>
      <c r="H7" s="53">
        <v>7.0000000000000001E-3</v>
      </c>
      <c r="I7" s="54">
        <v>6.0000000000000001E-3</v>
      </c>
      <c r="J7" s="55">
        <f t="shared" si="0"/>
        <v>1.5226000000000002</v>
      </c>
      <c r="K7" s="55">
        <f t="shared" si="1"/>
        <v>1.5486</v>
      </c>
      <c r="L7" s="95"/>
      <c r="M7" s="45" t="str">
        <f t="shared" si="2"/>
        <v>FAIL</v>
      </c>
      <c r="N7" s="41"/>
      <c r="P7" s="41"/>
    </row>
    <row r="8" spans="2:16" ht="15.75" customHeight="1" x14ac:dyDescent="0.2">
      <c r="C8" s="65" t="s">
        <v>4</v>
      </c>
      <c r="D8" s="78"/>
      <c r="E8" s="38"/>
      <c r="F8" s="98" t="s">
        <v>25</v>
      </c>
      <c r="G8" s="99"/>
      <c r="H8" s="99"/>
      <c r="I8" s="99"/>
      <c r="J8" s="99"/>
      <c r="K8" s="99"/>
      <c r="L8" s="99"/>
      <c r="M8" s="100"/>
      <c r="N8" s="41"/>
      <c r="P8" s="41"/>
    </row>
    <row r="9" spans="2:16" ht="15.75" customHeight="1" thickBot="1" x14ac:dyDescent="0.25">
      <c r="B9" s="44" t="s">
        <v>28</v>
      </c>
      <c r="C9" s="20"/>
      <c r="D9" s="20"/>
      <c r="F9" s="33" t="s">
        <v>14</v>
      </c>
      <c r="G9" s="34" t="s">
        <v>15</v>
      </c>
      <c r="H9" s="35" t="s">
        <v>26</v>
      </c>
      <c r="I9" s="37" t="s">
        <v>37</v>
      </c>
      <c r="J9" s="34" t="s">
        <v>16</v>
      </c>
      <c r="K9" s="34" t="s">
        <v>17</v>
      </c>
      <c r="L9" s="35" t="s">
        <v>31</v>
      </c>
      <c r="M9" s="36" t="s">
        <v>2</v>
      </c>
      <c r="N9" s="9"/>
      <c r="P9" s="9"/>
    </row>
    <row r="10" spans="2:16" ht="15.75" customHeight="1" x14ac:dyDescent="0.2">
      <c r="B10" s="113"/>
      <c r="C10" s="113"/>
      <c r="D10" s="113"/>
      <c r="F10" s="15" t="s">
        <v>9</v>
      </c>
      <c r="G10" s="48">
        <v>0.3004</v>
      </c>
      <c r="H10" s="48">
        <v>2.5999999999999999E-3</v>
      </c>
      <c r="I10" s="49">
        <v>6.0000000000000001E-3</v>
      </c>
      <c r="J10" s="13">
        <f>G10-(H10+I10)</f>
        <v>0.2918</v>
      </c>
      <c r="K10" s="13">
        <f>G10+(H10+I10)</f>
        <v>0.309</v>
      </c>
      <c r="L10" s="92"/>
      <c r="M10" s="40" t="str">
        <f>IF(AND(L10&gt;=J10,L10&lt;=K10),"PASS","FAIL")</f>
        <v>FAIL</v>
      </c>
      <c r="N10" s="17"/>
      <c r="P10" s="17"/>
    </row>
    <row r="11" spans="2:16" ht="15" x14ac:dyDescent="0.2">
      <c r="B11" s="113"/>
      <c r="C11" s="113"/>
      <c r="D11" s="113"/>
      <c r="F11" s="16" t="s">
        <v>10</v>
      </c>
      <c r="G11" s="50">
        <v>0.50170000000000003</v>
      </c>
      <c r="H11" s="50">
        <v>2.5999999999999999E-3</v>
      </c>
      <c r="I11" s="51">
        <v>6.0000000000000001E-3</v>
      </c>
      <c r="J11" s="14">
        <f t="shared" ref="J11:J13" si="3">G11-(H11+I11)</f>
        <v>0.49310000000000004</v>
      </c>
      <c r="K11" s="14">
        <f t="shared" ref="K11:K13" si="4">G11+(H11+I11)</f>
        <v>0.51030000000000009</v>
      </c>
      <c r="L11" s="93"/>
      <c r="M11" s="43" t="str">
        <f t="shared" ref="M11:M13" si="5">IF(AND(L11&gt;=J11,L11&lt;=K11),"PASS","FAIL")</f>
        <v>FAIL</v>
      </c>
      <c r="N11" s="41"/>
      <c r="P11" s="41"/>
    </row>
    <row r="12" spans="2:16" ht="15.75" customHeight="1" x14ac:dyDescent="0.2">
      <c r="B12" s="113"/>
      <c r="C12" s="113"/>
      <c r="D12" s="113"/>
      <c r="F12" s="16" t="s">
        <v>11</v>
      </c>
      <c r="G12" s="50">
        <v>1.0968</v>
      </c>
      <c r="H12" s="50">
        <v>3.0999999999999999E-3</v>
      </c>
      <c r="I12" s="51">
        <v>6.0000000000000001E-3</v>
      </c>
      <c r="J12" s="14">
        <f t="shared" si="3"/>
        <v>1.0876999999999999</v>
      </c>
      <c r="K12" s="14">
        <f t="shared" si="4"/>
        <v>1.1059000000000001</v>
      </c>
      <c r="L12" s="93"/>
      <c r="M12" s="43" t="str">
        <f t="shared" si="5"/>
        <v>FAIL</v>
      </c>
      <c r="N12" s="41"/>
      <c r="P12" s="41"/>
    </row>
    <row r="13" spans="2:16" ht="15.75" customHeight="1" thickBot="1" x14ac:dyDescent="0.25">
      <c r="B13" s="113"/>
      <c r="C13" s="113"/>
      <c r="D13" s="113"/>
      <c r="F13" s="84" t="s">
        <v>12</v>
      </c>
      <c r="G13" s="85">
        <v>1.6306</v>
      </c>
      <c r="H13" s="57">
        <v>7.0000000000000001E-3</v>
      </c>
      <c r="I13" s="54">
        <v>6.0000000000000001E-3</v>
      </c>
      <c r="J13" s="55">
        <f t="shared" si="3"/>
        <v>1.6176000000000001</v>
      </c>
      <c r="K13" s="55">
        <f t="shared" si="4"/>
        <v>1.6435999999999999</v>
      </c>
      <c r="L13" s="95"/>
      <c r="M13" s="45" t="str">
        <f t="shared" si="5"/>
        <v>FAIL</v>
      </c>
      <c r="N13" s="41"/>
      <c r="P13" s="41"/>
    </row>
    <row r="14" spans="2:16" ht="15.75" customHeight="1" x14ac:dyDescent="0.2">
      <c r="D14" s="2"/>
      <c r="E14" s="2"/>
      <c r="F14" s="66"/>
      <c r="G14" s="67"/>
      <c r="H14" s="67"/>
      <c r="I14" s="68"/>
      <c r="J14" s="69"/>
      <c r="K14" s="69"/>
      <c r="L14" s="70"/>
      <c r="M14" s="71"/>
      <c r="N14" s="41"/>
      <c r="P14" s="41"/>
    </row>
    <row r="15" spans="2:16" ht="11.25" customHeight="1" x14ac:dyDescent="0.2">
      <c r="F15" s="2"/>
      <c r="G15" s="2"/>
      <c r="H15" s="2"/>
      <c r="I15" s="2"/>
      <c r="L15" s="6"/>
      <c r="M15" s="6"/>
      <c r="N15" s="6"/>
      <c r="O15" s="6"/>
    </row>
    <row r="16" spans="2:16" ht="11.25" customHeight="1" x14ac:dyDescent="0.2"/>
    <row r="17" spans="3:9" ht="11.25" customHeight="1" x14ac:dyDescent="0.2">
      <c r="C17" s="5" t="s">
        <v>7</v>
      </c>
      <c r="D17" s="64"/>
      <c r="E17" s="64"/>
      <c r="F17" s="64"/>
      <c r="G17" s="64"/>
      <c r="H17" s="5" t="s">
        <v>0</v>
      </c>
      <c r="I17" s="82"/>
    </row>
    <row r="18" spans="3:9" ht="11.25" customHeight="1" x14ac:dyDescent="0.2">
      <c r="D18" s="101" t="s">
        <v>45</v>
      </c>
      <c r="E18" s="101"/>
      <c r="F18" s="101"/>
      <c r="G18" s="101"/>
    </row>
    <row r="19" spans="3:9" ht="11.25" customHeight="1" x14ac:dyDescent="0.2">
      <c r="D19" s="90"/>
      <c r="E19" s="90"/>
      <c r="F19" s="90"/>
      <c r="G19" s="90"/>
    </row>
    <row r="20" spans="3:9" ht="11.25" customHeight="1" x14ac:dyDescent="0.2">
      <c r="D20" s="90"/>
      <c r="E20" s="90"/>
      <c r="F20" s="90"/>
      <c r="G20" s="90"/>
    </row>
    <row r="21" spans="3:9" ht="11.25" customHeight="1" x14ac:dyDescent="0.2">
      <c r="E21" s="3"/>
      <c r="F21" s="3"/>
      <c r="G21" s="3"/>
    </row>
    <row r="22" spans="3:9" ht="11.25" customHeight="1" x14ac:dyDescent="0.2">
      <c r="E22" s="3"/>
      <c r="F22" s="3"/>
      <c r="G22" s="3"/>
      <c r="H22" s="2"/>
    </row>
    <row r="23" spans="3:9" ht="11.25" customHeight="1" x14ac:dyDescent="0.2">
      <c r="C23" s="5" t="s">
        <v>3</v>
      </c>
      <c r="D23" s="64"/>
      <c r="E23" s="64"/>
      <c r="F23" s="64"/>
      <c r="G23" s="64"/>
      <c r="H23" s="5" t="s">
        <v>0</v>
      </c>
      <c r="I23" s="82"/>
    </row>
    <row r="24" spans="3:9" ht="11.25" customHeight="1" x14ac:dyDescent="0.2">
      <c r="D24" s="101" t="s">
        <v>46</v>
      </c>
      <c r="E24" s="101"/>
      <c r="F24" s="101"/>
      <c r="G24" s="101"/>
    </row>
  </sheetData>
  <sheetProtection algorithmName="SHA-512" hashValue="QOT4VGipne8FquAPMcjvnSDF8jaf2ZQd2VuVlZFf9wJJLmU99kzLU8cuPnB0CHCNXaLL4c0wJk+mRDDDwA9KvA==" saltValue="V3Xz9yBGSUtZnf7L7GpHFA==" spinCount="100000" sheet="1" objects="1" scenarios="1"/>
  <mergeCells count="5">
    <mergeCell ref="D18:G18"/>
    <mergeCell ref="D24:G24"/>
    <mergeCell ref="F2:M2"/>
    <mergeCell ref="F8:M8"/>
    <mergeCell ref="B10:D13"/>
  </mergeCells>
  <conditionalFormatting sqref="M10:M14">
    <cfRule type="cellIs" dxfId="11" priority="7" operator="equal">
      <formula>"PASS"</formula>
    </cfRule>
    <cfRule type="cellIs" dxfId="10" priority="8" operator="equal">
      <formula>"FAIL"</formula>
    </cfRule>
  </conditionalFormatting>
  <conditionalFormatting sqref="M4:M7">
    <cfRule type="cellIs" dxfId="9" priority="5" operator="equal">
      <formula>"PASS"</formula>
    </cfRule>
    <cfRule type="cellIs" dxfId="8" priority="6" operator="equal">
      <formula>"FAIL"</formula>
    </cfRule>
  </conditionalFormatting>
  <printOptions horizontalCentered="1" verticalCentered="1"/>
  <pageMargins left="0.23624999999999999" right="0.25" top="0.92125000000000001" bottom="0.75" header="0.28802083333333334" footer="0.3"/>
  <pageSetup scale="83" orientation="landscape" r:id="rId1"/>
  <headerFooter>
    <oddHeader>&amp;L&amp;G&amp;C&amp;"Arial,Italic"&amp;8
&amp;28Evolution220 Performance Verification- Method 2</oddHeader>
    <oddFooter>&amp;L&amp;A&amp;CPage &amp;P of &amp;N                       &amp;REffective Date: 05/30/19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zoomScaleNormal="100" workbookViewId="0">
      <selection activeCell="D2" sqref="D2"/>
    </sheetView>
  </sheetViews>
  <sheetFormatPr defaultColWidth="9.140625" defaultRowHeight="12.75" x14ac:dyDescent="0.2"/>
  <cols>
    <col min="1" max="1" width="0.85546875" style="1" customWidth="1"/>
    <col min="2" max="2" width="12.28515625" style="1" customWidth="1"/>
    <col min="3" max="4" width="14.7109375" style="1" customWidth="1"/>
    <col min="5" max="5" width="5.42578125" style="1" customWidth="1"/>
    <col min="6" max="8" width="14.7109375" style="1" customWidth="1"/>
    <col min="9" max="9" width="13.28515625" style="1" customWidth="1"/>
    <col min="10" max="10" width="14.7109375" style="3" customWidth="1"/>
    <col min="11" max="13" width="14.7109375" style="1" customWidth="1"/>
    <col min="14" max="14" width="4.85546875" style="1" customWidth="1"/>
    <col min="15" max="15" width="18" style="1" customWidth="1"/>
    <col min="16" max="16384" width="9.140625" style="1"/>
  </cols>
  <sheetData>
    <row r="1" spans="2:16" ht="14.25" customHeight="1" thickBot="1" x14ac:dyDescent="0.25">
      <c r="C1" s="76" t="s">
        <v>6</v>
      </c>
      <c r="D1" s="81" t="s">
        <v>43</v>
      </c>
      <c r="J1" s="1"/>
      <c r="K1" s="3"/>
      <c r="O1" s="11"/>
      <c r="P1" s="11"/>
    </row>
    <row r="2" spans="2:16" ht="14.25" customHeight="1" x14ac:dyDescent="0.2">
      <c r="C2" s="65" t="s">
        <v>5</v>
      </c>
      <c r="D2" s="77"/>
      <c r="E2" s="19"/>
      <c r="F2" s="98" t="s">
        <v>24</v>
      </c>
      <c r="G2" s="99"/>
      <c r="H2" s="99"/>
      <c r="I2" s="99"/>
      <c r="J2" s="99"/>
      <c r="K2" s="99"/>
      <c r="L2" s="99"/>
      <c r="M2" s="100"/>
      <c r="O2" s="11"/>
      <c r="P2" s="11"/>
    </row>
    <row r="3" spans="2:16" ht="15.75" thickBot="1" x14ac:dyDescent="0.25">
      <c r="C3" s="65" t="s">
        <v>8</v>
      </c>
      <c r="D3" s="78" t="s">
        <v>41</v>
      </c>
      <c r="E3" s="38"/>
      <c r="F3" s="33" t="s">
        <v>14</v>
      </c>
      <c r="G3" s="34" t="s">
        <v>15</v>
      </c>
      <c r="H3" s="35" t="s">
        <v>26</v>
      </c>
      <c r="I3" s="35" t="s">
        <v>37</v>
      </c>
      <c r="J3" s="34" t="s">
        <v>16</v>
      </c>
      <c r="K3" s="34" t="s">
        <v>17</v>
      </c>
      <c r="L3" s="35" t="s">
        <v>31</v>
      </c>
      <c r="M3" s="36" t="s">
        <v>2</v>
      </c>
      <c r="N3" s="9"/>
      <c r="P3" s="9"/>
    </row>
    <row r="4" spans="2:16" ht="14.25" customHeight="1" x14ac:dyDescent="0.2">
      <c r="C4" s="65" t="s">
        <v>0</v>
      </c>
      <c r="D4" s="79"/>
      <c r="E4" s="38"/>
      <c r="F4" s="15" t="s">
        <v>9</v>
      </c>
      <c r="G4" s="48">
        <v>0.28889999999999999</v>
      </c>
      <c r="H4" s="48">
        <v>2.5999999999999999E-3</v>
      </c>
      <c r="I4" s="49">
        <v>6.0000000000000001E-3</v>
      </c>
      <c r="J4" s="13">
        <f>G4-(H4+I4)</f>
        <v>0.28029999999999999</v>
      </c>
      <c r="K4" s="13">
        <f>G4+(H4+I4)</f>
        <v>0.29749999999999999</v>
      </c>
      <c r="L4" s="92"/>
      <c r="M4" s="40" t="str">
        <f>IF(AND(L4&gt;=J4,L4&lt;=K4),"PASS","FAIL")</f>
        <v>FAIL</v>
      </c>
      <c r="N4" s="30">
        <v>22</v>
      </c>
      <c r="P4" s="17"/>
    </row>
    <row r="5" spans="2:16" ht="14.25" customHeight="1" x14ac:dyDescent="0.2">
      <c r="C5" s="65" t="s">
        <v>36</v>
      </c>
      <c r="D5" s="80"/>
      <c r="E5" s="39"/>
      <c r="F5" s="16" t="s">
        <v>10</v>
      </c>
      <c r="G5" s="50">
        <v>0.47649999999999998</v>
      </c>
      <c r="H5" s="50">
        <v>2.5999999999999999E-3</v>
      </c>
      <c r="I5" s="51">
        <v>6.0000000000000001E-3</v>
      </c>
      <c r="J5" s="14">
        <f t="shared" ref="J5:J7" si="0">G5-(H5+I5)</f>
        <v>0.46789999999999998</v>
      </c>
      <c r="K5" s="12">
        <f t="shared" ref="K5:K7" si="1">G5+(H5+I5)</f>
        <v>0.48509999999999998</v>
      </c>
      <c r="L5" s="93"/>
      <c r="M5" s="43" t="str">
        <f t="shared" ref="M5:M7" si="2">IF(AND(L5&gt;=J5,L5&lt;=K5),"PASS","FAIL")</f>
        <v>FAIL</v>
      </c>
      <c r="N5" s="41"/>
      <c r="P5" s="41"/>
    </row>
    <row r="6" spans="2:16" ht="14.25" customHeight="1" x14ac:dyDescent="0.2">
      <c r="C6" s="65" t="s">
        <v>39</v>
      </c>
      <c r="D6" s="78"/>
      <c r="E6" s="42"/>
      <c r="F6" s="16" t="s">
        <v>11</v>
      </c>
      <c r="G6" s="50">
        <v>1.0334000000000001</v>
      </c>
      <c r="H6" s="50">
        <v>3.0999999999999999E-3</v>
      </c>
      <c r="I6" s="51">
        <v>6.0000000000000001E-3</v>
      </c>
      <c r="J6" s="14">
        <f t="shared" si="0"/>
        <v>1.0243</v>
      </c>
      <c r="K6" s="14">
        <f t="shared" si="1"/>
        <v>1.0425000000000002</v>
      </c>
      <c r="L6" s="94"/>
      <c r="M6" s="43" t="str">
        <f t="shared" si="2"/>
        <v>FAIL</v>
      </c>
      <c r="N6" s="41"/>
      <c r="P6" s="41"/>
    </row>
    <row r="7" spans="2:16" ht="14.25" customHeight="1" thickBot="1" x14ac:dyDescent="0.25">
      <c r="C7" s="65" t="s">
        <v>1</v>
      </c>
      <c r="D7" s="78"/>
      <c r="E7" s="38"/>
      <c r="F7" s="52" t="s">
        <v>12</v>
      </c>
      <c r="G7" s="53">
        <v>1.5356000000000001</v>
      </c>
      <c r="H7" s="53">
        <v>7.0000000000000001E-3</v>
      </c>
      <c r="I7" s="54">
        <v>6.0000000000000001E-3</v>
      </c>
      <c r="J7" s="55">
        <f t="shared" si="0"/>
        <v>1.5226000000000002</v>
      </c>
      <c r="K7" s="55">
        <f t="shared" si="1"/>
        <v>1.5486</v>
      </c>
      <c r="L7" s="95"/>
      <c r="M7" s="45" t="str">
        <f t="shared" si="2"/>
        <v>FAIL</v>
      </c>
      <c r="N7" s="41"/>
      <c r="P7" s="41"/>
    </row>
    <row r="8" spans="2:16" ht="15.75" customHeight="1" x14ac:dyDescent="0.2">
      <c r="C8" s="65" t="s">
        <v>4</v>
      </c>
      <c r="D8" s="78"/>
      <c r="E8" s="38"/>
      <c r="F8" s="98" t="s">
        <v>25</v>
      </c>
      <c r="G8" s="99"/>
      <c r="H8" s="99"/>
      <c r="I8" s="99"/>
      <c r="J8" s="99"/>
      <c r="K8" s="99"/>
      <c r="L8" s="99"/>
      <c r="M8" s="100"/>
      <c r="N8" s="41"/>
      <c r="P8" s="41"/>
    </row>
    <row r="9" spans="2:16" ht="15.75" customHeight="1" thickBot="1" x14ac:dyDescent="0.25">
      <c r="B9" s="44" t="s">
        <v>28</v>
      </c>
      <c r="C9" s="20"/>
      <c r="D9" s="20"/>
      <c r="F9" s="33" t="s">
        <v>14</v>
      </c>
      <c r="G9" s="34" t="s">
        <v>15</v>
      </c>
      <c r="H9" s="35" t="s">
        <v>26</v>
      </c>
      <c r="I9" s="37" t="s">
        <v>37</v>
      </c>
      <c r="J9" s="34" t="s">
        <v>16</v>
      </c>
      <c r="K9" s="34" t="s">
        <v>17</v>
      </c>
      <c r="L9" s="35" t="s">
        <v>31</v>
      </c>
      <c r="M9" s="36" t="s">
        <v>2</v>
      </c>
      <c r="N9" s="9"/>
      <c r="P9" s="9"/>
    </row>
    <row r="10" spans="2:16" ht="15.75" customHeight="1" x14ac:dyDescent="0.2">
      <c r="B10" s="113"/>
      <c r="C10" s="113"/>
      <c r="D10" s="113"/>
      <c r="F10" s="15" t="s">
        <v>9</v>
      </c>
      <c r="G10" s="48">
        <v>0.3004</v>
      </c>
      <c r="H10" s="48">
        <v>2.5999999999999999E-3</v>
      </c>
      <c r="I10" s="49">
        <v>6.0000000000000001E-3</v>
      </c>
      <c r="J10" s="13">
        <f>G10-(H10+I10)</f>
        <v>0.2918</v>
      </c>
      <c r="K10" s="13">
        <f>G10+(H10+I10)</f>
        <v>0.309</v>
      </c>
      <c r="L10" s="92"/>
      <c r="M10" s="40" t="str">
        <f>IF(AND(L10&gt;=J10,L10&lt;=K10),"PASS","FAIL")</f>
        <v>FAIL</v>
      </c>
      <c r="N10" s="17"/>
      <c r="P10" s="17"/>
    </row>
    <row r="11" spans="2:16" ht="15" x14ac:dyDescent="0.2">
      <c r="B11" s="113"/>
      <c r="C11" s="113"/>
      <c r="D11" s="113"/>
      <c r="F11" s="16" t="s">
        <v>10</v>
      </c>
      <c r="G11" s="50">
        <v>0.50170000000000003</v>
      </c>
      <c r="H11" s="50">
        <v>2.5999999999999999E-3</v>
      </c>
      <c r="I11" s="51">
        <v>6.0000000000000001E-3</v>
      </c>
      <c r="J11" s="14">
        <f t="shared" ref="J11:J13" si="3">G11-(H11+I11)</f>
        <v>0.49310000000000004</v>
      </c>
      <c r="K11" s="14">
        <f t="shared" ref="K11:K13" si="4">G11+(H11+I11)</f>
        <v>0.51030000000000009</v>
      </c>
      <c r="L11" s="93"/>
      <c r="M11" s="43" t="str">
        <f t="shared" ref="M11:M13" si="5">IF(AND(L11&gt;=J11,L11&lt;=K11),"PASS","FAIL")</f>
        <v>FAIL</v>
      </c>
      <c r="N11" s="41"/>
      <c r="P11" s="41"/>
    </row>
    <row r="12" spans="2:16" ht="15.75" customHeight="1" x14ac:dyDescent="0.2">
      <c r="B12" s="113"/>
      <c r="C12" s="113"/>
      <c r="D12" s="113"/>
      <c r="F12" s="16" t="s">
        <v>11</v>
      </c>
      <c r="G12" s="50">
        <v>1.0968</v>
      </c>
      <c r="H12" s="50">
        <v>3.0999999999999999E-3</v>
      </c>
      <c r="I12" s="51">
        <v>6.0000000000000001E-3</v>
      </c>
      <c r="J12" s="14">
        <f t="shared" si="3"/>
        <v>1.0876999999999999</v>
      </c>
      <c r="K12" s="14">
        <f t="shared" si="4"/>
        <v>1.1059000000000001</v>
      </c>
      <c r="L12" s="93"/>
      <c r="M12" s="43" t="str">
        <f t="shared" si="5"/>
        <v>FAIL</v>
      </c>
      <c r="N12" s="41"/>
      <c r="P12" s="41"/>
    </row>
    <row r="13" spans="2:16" ht="15.75" customHeight="1" thickBot="1" x14ac:dyDescent="0.25">
      <c r="B13" s="113"/>
      <c r="C13" s="113"/>
      <c r="D13" s="113"/>
      <c r="F13" s="84" t="s">
        <v>12</v>
      </c>
      <c r="G13" s="85">
        <v>1.6306</v>
      </c>
      <c r="H13" s="57">
        <v>7.0000000000000001E-3</v>
      </c>
      <c r="I13" s="54">
        <v>6.0000000000000001E-3</v>
      </c>
      <c r="J13" s="55">
        <f t="shared" si="3"/>
        <v>1.6176000000000001</v>
      </c>
      <c r="K13" s="55">
        <f t="shared" si="4"/>
        <v>1.6435999999999999</v>
      </c>
      <c r="L13" s="95"/>
      <c r="M13" s="45" t="str">
        <f t="shared" si="5"/>
        <v>FAIL</v>
      </c>
      <c r="N13" s="41"/>
      <c r="P13" s="41"/>
    </row>
    <row r="14" spans="2:16" ht="15.75" customHeight="1" thickBot="1" x14ac:dyDescent="0.25">
      <c r="D14" s="2"/>
      <c r="E14" s="2"/>
      <c r="F14" s="66"/>
      <c r="G14" s="89"/>
      <c r="H14" s="67"/>
      <c r="I14" s="68"/>
      <c r="J14" s="69"/>
      <c r="K14" s="69"/>
      <c r="L14" s="70"/>
      <c r="M14" s="71"/>
      <c r="N14" s="41"/>
      <c r="P14" s="41"/>
    </row>
    <row r="15" spans="2:16" ht="15.75" customHeight="1" x14ac:dyDescent="0.2">
      <c r="D15" s="6"/>
      <c r="E15" s="6"/>
      <c r="F15" s="98" t="s">
        <v>34</v>
      </c>
      <c r="G15" s="99"/>
      <c r="H15" s="99"/>
      <c r="I15" s="100"/>
      <c r="J15" s="98" t="s">
        <v>35</v>
      </c>
      <c r="K15" s="99"/>
      <c r="L15" s="99"/>
      <c r="M15" s="100"/>
      <c r="N15" s="9"/>
    </row>
    <row r="16" spans="2:16" ht="15.75" customHeight="1" x14ac:dyDescent="0.2">
      <c r="F16" s="21"/>
      <c r="G16" s="22"/>
      <c r="H16" s="22"/>
      <c r="I16" s="86"/>
      <c r="J16" s="23"/>
      <c r="K16" s="22"/>
      <c r="L16" s="22"/>
      <c r="M16" s="86"/>
      <c r="N16" s="7"/>
    </row>
    <row r="17" spans="6:14" ht="15.75" customHeight="1" x14ac:dyDescent="0.2">
      <c r="F17" s="24"/>
      <c r="G17" s="8"/>
      <c r="H17" s="8"/>
      <c r="I17" s="87"/>
      <c r="J17" s="25"/>
      <c r="K17" s="8"/>
      <c r="L17" s="8"/>
      <c r="M17" s="87"/>
      <c r="N17" s="18"/>
    </row>
    <row r="18" spans="6:14" ht="15.75" customHeight="1" x14ac:dyDescent="0.2">
      <c r="F18" s="26"/>
      <c r="G18" s="8"/>
      <c r="H18" s="8"/>
      <c r="I18" s="87"/>
      <c r="J18" s="8"/>
      <c r="K18" s="8"/>
      <c r="L18" s="8"/>
      <c r="M18" s="87"/>
      <c r="N18" s="18"/>
    </row>
    <row r="19" spans="6:14" ht="15.75" customHeight="1" x14ac:dyDescent="0.2">
      <c r="F19" s="26"/>
      <c r="G19" s="8"/>
      <c r="H19" s="8"/>
      <c r="I19" s="87"/>
      <c r="J19" s="8"/>
      <c r="K19" s="8"/>
      <c r="L19" s="8"/>
      <c r="M19" s="87"/>
      <c r="N19" s="18"/>
    </row>
    <row r="20" spans="6:14" ht="15" x14ac:dyDescent="0.2">
      <c r="F20" s="31"/>
      <c r="G20" s="46" t="s">
        <v>20</v>
      </c>
      <c r="H20" s="58" t="s">
        <v>13</v>
      </c>
      <c r="I20" s="88"/>
      <c r="J20" s="8"/>
      <c r="K20" s="46" t="s">
        <v>20</v>
      </c>
      <c r="L20" s="58" t="s">
        <v>13</v>
      </c>
      <c r="M20" s="88"/>
      <c r="N20" s="18"/>
    </row>
    <row r="21" spans="6:14" ht="15.75" customHeight="1" x14ac:dyDescent="0.2">
      <c r="F21" s="31"/>
      <c r="G21" s="46" t="s">
        <v>23</v>
      </c>
      <c r="H21" s="58">
        <v>521.79999999999995</v>
      </c>
      <c r="I21" s="88"/>
      <c r="J21" s="8"/>
      <c r="K21" s="46" t="s">
        <v>23</v>
      </c>
      <c r="L21" s="58">
        <v>777.2</v>
      </c>
      <c r="M21" s="88"/>
      <c r="N21" s="18"/>
    </row>
    <row r="22" spans="6:14" ht="15.75" customHeight="1" x14ac:dyDescent="0.2">
      <c r="F22" s="31"/>
      <c r="G22" s="46" t="s">
        <v>29</v>
      </c>
      <c r="H22" s="59">
        <v>1</v>
      </c>
      <c r="I22" s="88"/>
      <c r="J22" s="8"/>
      <c r="K22" s="46" t="s">
        <v>29</v>
      </c>
      <c r="L22" s="59">
        <v>1</v>
      </c>
      <c r="M22" s="88"/>
      <c r="N22" s="18"/>
    </row>
    <row r="23" spans="6:14" ht="15.75" customHeight="1" x14ac:dyDescent="0.2">
      <c r="F23" s="31"/>
      <c r="G23" s="46" t="s">
        <v>38</v>
      </c>
      <c r="H23" s="60">
        <v>0.8</v>
      </c>
      <c r="I23" s="88"/>
      <c r="J23" s="8"/>
      <c r="K23" s="46" t="s">
        <v>38</v>
      </c>
      <c r="L23" s="60">
        <v>0.8</v>
      </c>
      <c r="M23" s="88"/>
      <c r="N23" s="18"/>
    </row>
    <row r="24" spans="6:14" ht="15.75" customHeight="1" x14ac:dyDescent="0.2">
      <c r="F24" s="31"/>
      <c r="G24" s="46" t="s">
        <v>21</v>
      </c>
      <c r="H24" s="60">
        <f>(ROUND(H21,0))-(H22+H23)</f>
        <v>520.20000000000005</v>
      </c>
      <c r="I24" s="88"/>
      <c r="J24" s="8"/>
      <c r="K24" s="46" t="s">
        <v>21</v>
      </c>
      <c r="L24" s="60">
        <f>(ROUND(L21,0))-(L22+L23)</f>
        <v>775.2</v>
      </c>
      <c r="M24" s="88"/>
      <c r="N24" s="18"/>
    </row>
    <row r="25" spans="6:14" ht="15.75" customHeight="1" x14ac:dyDescent="0.2">
      <c r="F25" s="31"/>
      <c r="G25" s="46" t="s">
        <v>22</v>
      </c>
      <c r="H25" s="60">
        <f>(ROUND(H21,0))+(H22+H23)</f>
        <v>523.79999999999995</v>
      </c>
      <c r="I25" s="88"/>
      <c r="J25" s="8"/>
      <c r="K25" s="46" t="s">
        <v>22</v>
      </c>
      <c r="L25" s="60">
        <f>(ROUND(L21,0))+(L22+L23)</f>
        <v>778.8</v>
      </c>
      <c r="M25" s="88"/>
      <c r="N25" s="18"/>
    </row>
    <row r="26" spans="6:14" ht="15.75" customHeight="1" x14ac:dyDescent="0.2">
      <c r="F26" s="31"/>
      <c r="G26" s="47"/>
      <c r="H26" s="8"/>
      <c r="I26" s="88"/>
      <c r="J26" s="8"/>
      <c r="K26" s="47"/>
      <c r="L26" s="8"/>
      <c r="M26" s="88"/>
      <c r="N26" s="18"/>
    </row>
    <row r="27" spans="6:14" ht="15.75" customHeight="1" x14ac:dyDescent="0.2">
      <c r="F27" s="31"/>
      <c r="G27" s="46" t="s">
        <v>19</v>
      </c>
      <c r="H27" s="91"/>
      <c r="I27" s="88"/>
      <c r="J27" s="8"/>
      <c r="K27" s="46" t="s">
        <v>19</v>
      </c>
      <c r="L27" s="91"/>
      <c r="M27" s="88"/>
      <c r="N27" s="18"/>
    </row>
    <row r="28" spans="6:14" ht="15.75" customHeight="1" x14ac:dyDescent="0.2">
      <c r="F28" s="31"/>
      <c r="G28" s="46" t="s">
        <v>18</v>
      </c>
      <c r="H28" s="61" t="str">
        <f>IF(AND(H27&gt;=H24,H27&lt;=H25),"PASS","FAIL")</f>
        <v>FAIL</v>
      </c>
      <c r="I28" s="88"/>
      <c r="J28" s="8"/>
      <c r="K28" s="46" t="s">
        <v>18</v>
      </c>
      <c r="L28" s="61" t="str">
        <f>IF(AND(L27&gt;=L24,L27&lt;=L25),"PASS","FAIL")</f>
        <v>FAIL</v>
      </c>
      <c r="M28" s="88"/>
      <c r="N28" s="18"/>
    </row>
    <row r="29" spans="6:14" ht="15.75" customHeight="1" x14ac:dyDescent="0.2">
      <c r="F29" s="26"/>
      <c r="G29" s="8"/>
      <c r="H29" s="8"/>
      <c r="I29" s="88"/>
      <c r="J29" s="8"/>
      <c r="K29" s="8"/>
      <c r="L29" s="8"/>
      <c r="M29" s="88"/>
      <c r="N29" s="18"/>
    </row>
    <row r="30" spans="6:14" ht="15.75" customHeight="1" x14ac:dyDescent="0.2">
      <c r="F30" s="26"/>
      <c r="G30" s="8"/>
      <c r="H30" s="8"/>
      <c r="I30" s="87"/>
      <c r="J30" s="8"/>
      <c r="K30" s="8"/>
      <c r="L30" s="8"/>
      <c r="M30" s="87"/>
      <c r="N30" s="18"/>
    </row>
    <row r="31" spans="6:14" ht="15.75" customHeight="1" x14ac:dyDescent="0.2">
      <c r="F31" s="26"/>
      <c r="G31" s="8"/>
      <c r="H31" s="8"/>
      <c r="I31" s="87"/>
      <c r="J31" s="8"/>
      <c r="K31" s="8"/>
      <c r="L31" s="8"/>
      <c r="M31" s="87"/>
      <c r="N31" s="18"/>
    </row>
    <row r="32" spans="6:14" ht="9.1999999999999993" customHeight="1" thickBot="1" x14ac:dyDescent="0.25">
      <c r="F32" s="27"/>
      <c r="G32" s="28"/>
      <c r="H32" s="28"/>
      <c r="I32" s="29"/>
      <c r="J32" s="28"/>
      <c r="K32" s="28"/>
      <c r="L32" s="28"/>
      <c r="M32" s="29"/>
      <c r="N32" s="6"/>
    </row>
    <row r="33" spans="3:15" ht="11.25" customHeight="1" x14ac:dyDescent="0.2">
      <c r="F33" s="2"/>
      <c r="G33" s="2"/>
      <c r="H33" s="2"/>
      <c r="I33" s="2"/>
      <c r="L33" s="6"/>
      <c r="M33" s="6"/>
      <c r="N33" s="6"/>
      <c r="O33" s="6"/>
    </row>
    <row r="34" spans="3:15" ht="11.25" customHeight="1" x14ac:dyDescent="0.2">
      <c r="F34" s="2"/>
      <c r="G34" s="2"/>
      <c r="H34" s="2"/>
      <c r="I34" s="2"/>
      <c r="L34" s="6"/>
      <c r="M34" s="6"/>
      <c r="N34" s="6"/>
      <c r="O34" s="6"/>
    </row>
    <row r="35" spans="3:15" ht="11.25" customHeight="1" x14ac:dyDescent="0.2"/>
    <row r="36" spans="3:15" ht="11.25" customHeight="1" x14ac:dyDescent="0.2">
      <c r="C36" s="5" t="s">
        <v>7</v>
      </c>
      <c r="D36" s="83"/>
      <c r="E36" s="83"/>
      <c r="F36" s="83"/>
      <c r="G36" s="83"/>
      <c r="H36" s="5" t="s">
        <v>0</v>
      </c>
      <c r="I36" s="83"/>
    </row>
    <row r="37" spans="3:15" ht="11.25" customHeight="1" x14ac:dyDescent="0.2">
      <c r="D37" s="101" t="s">
        <v>45</v>
      </c>
      <c r="E37" s="101"/>
      <c r="F37" s="101"/>
      <c r="G37" s="101"/>
    </row>
    <row r="38" spans="3:15" ht="11.25" customHeight="1" x14ac:dyDescent="0.2">
      <c r="E38" s="3"/>
      <c r="F38" s="3"/>
      <c r="G38" s="3"/>
    </row>
    <row r="39" spans="3:15" ht="11.25" customHeight="1" x14ac:dyDescent="0.2">
      <c r="E39" s="3"/>
      <c r="F39" s="3"/>
      <c r="G39" s="3"/>
      <c r="H39" s="2"/>
    </row>
    <row r="40" spans="3:15" ht="11.25" customHeight="1" x14ac:dyDescent="0.2">
      <c r="C40" s="5" t="s">
        <v>3</v>
      </c>
      <c r="D40" s="83"/>
      <c r="E40" s="83"/>
      <c r="F40" s="83"/>
      <c r="G40" s="83"/>
      <c r="H40" s="5" t="s">
        <v>0</v>
      </c>
      <c r="I40" s="83"/>
    </row>
    <row r="41" spans="3:15" ht="11.25" customHeight="1" x14ac:dyDescent="0.2">
      <c r="D41" s="101" t="s">
        <v>46</v>
      </c>
      <c r="E41" s="101"/>
      <c r="F41" s="101"/>
      <c r="G41" s="101"/>
    </row>
  </sheetData>
  <sheetProtection algorithmName="SHA-512" hashValue="2534Qqwcqv23oUZjU6a+X06LDmaCv+gZlksYsHNnCZIUbsJNh6A7X33Fk62oaYoFcQ9pgX4h/v8DbFGwb5+2rg==" saltValue="i9fJyOZGyTPRjkXQ2ROMOw==" spinCount="100000" sheet="1" objects="1" scenarios="1"/>
  <mergeCells count="7">
    <mergeCell ref="D41:G41"/>
    <mergeCell ref="F2:M2"/>
    <mergeCell ref="F8:M8"/>
    <mergeCell ref="B10:D13"/>
    <mergeCell ref="F15:I15"/>
    <mergeCell ref="J15:M15"/>
    <mergeCell ref="D37:G37"/>
  </mergeCells>
  <conditionalFormatting sqref="M10:M14">
    <cfRule type="cellIs" dxfId="7" priority="7" operator="equal">
      <formula>"PASS"</formula>
    </cfRule>
    <cfRule type="cellIs" dxfId="6" priority="8" operator="equal">
      <formula>"FAIL"</formula>
    </cfRule>
  </conditionalFormatting>
  <conditionalFormatting sqref="M4:M7">
    <cfRule type="cellIs" dxfId="5" priority="5" operator="equal">
      <formula>"PASS"</formula>
    </cfRule>
    <cfRule type="cellIs" dxfId="4" priority="6" operator="equal">
      <formula>"FAIL"</formula>
    </cfRule>
  </conditionalFormatting>
  <conditionalFormatting sqref="H28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L28">
    <cfRule type="cellIs" dxfId="1" priority="1" operator="equal">
      <formula>"PASS"</formula>
    </cfRule>
    <cfRule type="cellIs" dxfId="0" priority="2" operator="equal">
      <formula>"FAIL"</formula>
    </cfRule>
  </conditionalFormatting>
  <printOptions horizontalCentered="1" verticalCentered="1"/>
  <pageMargins left="0.23624999999999999" right="0.25" top="0.92125000000000001" bottom="0.75" header="0.28802083333333334" footer="0.3"/>
  <pageSetup scale="83" orientation="landscape" r:id="rId1"/>
  <headerFooter>
    <oddHeader>&amp;L&amp;G&amp;C&amp;"Arial,Italic"&amp;8
&amp;28Evolution220 Performance Verification- Method 3</oddHeader>
    <oddFooter>&amp;L&amp;A&amp;CPage &amp;P of &amp;N                       &amp;REffective Date: 05/30/19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GEX Form 100-269(a) Rev. B</vt:lpstr>
      <vt:lpstr>GEX Form 100-269(b) Rev. B</vt:lpstr>
      <vt:lpstr>GEX Form 100-269(c) Rev. B</vt:lpstr>
      <vt:lpstr>'GEX Form 100-269(a) Rev. B'!Print_Area</vt:lpstr>
      <vt:lpstr>'GEX Form 100-269(b) Rev. B'!Print_Area</vt:lpstr>
      <vt:lpstr>'GEX Form 100-269(c) Rev. 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Coffman</dc:creator>
  <cp:lastModifiedBy>Sean Coffman</cp:lastModifiedBy>
  <cp:lastPrinted>2019-05-31T19:04:22Z</cp:lastPrinted>
  <dcterms:created xsi:type="dcterms:W3CDTF">2007-07-20T19:42:58Z</dcterms:created>
  <dcterms:modified xsi:type="dcterms:W3CDTF">2019-06-04T14:49:08Z</dcterms:modified>
</cp:coreProperties>
</file>